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16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<sst xmlns="http://schemas.openxmlformats.org/spreadsheetml/2006/main" count="233" uniqueCount="86">
  <si>
    <t>Optical Table Length</t>
  </si>
  <si>
    <t>Default answers are:</t>
  </si>
  <si>
    <t>and inches for imperial table and must be the</t>
  </si>
  <si>
    <t>Optical Table Width</t>
  </si>
  <si>
    <t>Number of cable entries in side A</t>
  </si>
  <si>
    <t>Number of cable entries in side B</t>
  </si>
  <si>
    <t>Number of cable entries in side C</t>
  </si>
  <si>
    <t>Number of cable entries in side D</t>
  </si>
  <si>
    <t>exact distance between the corner holes)</t>
  </si>
  <si>
    <t>(NB A and C are lengths, B and D are widths)</t>
  </si>
  <si>
    <t>Spaces Length Metric</t>
  </si>
  <si>
    <t>Spaces Length Imperial</t>
  </si>
  <si>
    <t>Spaces Width Metric</t>
  </si>
  <si>
    <t>Spaces Width Imperial</t>
  </si>
  <si>
    <t>(NB Above answer must be in mm for metric</t>
  </si>
  <si>
    <t>Number of filled spaces Side A</t>
  </si>
  <si>
    <t>Number of filled spaces Side B</t>
  </si>
  <si>
    <t>Number of filled spaces Side C</t>
  </si>
  <si>
    <t>Number of filled spaces Side D</t>
  </si>
  <si>
    <t>Total cable entries A</t>
  </si>
  <si>
    <t>Total cable entries B</t>
  </si>
  <si>
    <t>Total cable entries C</t>
  </si>
  <si>
    <t>Total cable entries D</t>
  </si>
  <si>
    <t>Side A</t>
  </si>
  <si>
    <t>No. of 16 space panels</t>
  </si>
  <si>
    <t>Spaces left</t>
  </si>
  <si>
    <t>No. of 12 space panels</t>
  </si>
  <si>
    <t>No. of 8 space panels</t>
  </si>
  <si>
    <t>No. of 5 space panels</t>
  </si>
  <si>
    <t>No. of 4 space panels</t>
  </si>
  <si>
    <t>No. of 3 space panels</t>
  </si>
  <si>
    <t>No. of 2 space panels</t>
  </si>
  <si>
    <t>Provisional</t>
  </si>
  <si>
    <t>Actual</t>
  </si>
  <si>
    <t>Prov - Actual Operator</t>
  </si>
  <si>
    <t>Panel - Cable Entry Mismatch</t>
  </si>
  <si>
    <t>Total panel side A</t>
  </si>
  <si>
    <t>Straight channel post</t>
  </si>
  <si>
    <t>Round support post</t>
  </si>
  <si>
    <t>Side B</t>
  </si>
  <si>
    <t>Total panel side B</t>
  </si>
  <si>
    <t>Side C</t>
  </si>
  <si>
    <t>Total panel side C</t>
  </si>
  <si>
    <t>Side D</t>
  </si>
  <si>
    <t>Total panel side D</t>
  </si>
  <si>
    <t>Straight Channel Posts (00754-03-306)</t>
  </si>
  <si>
    <t>No. of 16 space panels (00764-03-016)</t>
  </si>
  <si>
    <t>No. of 12 space panels (00764-03-012)</t>
  </si>
  <si>
    <t>No. of 8 space panels (00764-03-008)</t>
  </si>
  <si>
    <t>No. of 5 space panels (00764-03-005)</t>
  </si>
  <si>
    <t>No. of 4 space panels (00764-03-004)</t>
  </si>
  <si>
    <t>No. of 3 space panels (00764-03-003)</t>
  </si>
  <si>
    <t>No. of 2 space panels (00764-03-002)</t>
  </si>
  <si>
    <t>Cable entry shields:</t>
  </si>
  <si>
    <t>Number of spaces sides A and C (lengths)</t>
  </si>
  <si>
    <t>Number of spaces sides B and D (widths)</t>
  </si>
  <si>
    <t>Parts List per Side</t>
  </si>
  <si>
    <t>Corner Channel Posts (00755-03-306)</t>
  </si>
  <si>
    <t>Qty</t>
  </si>
  <si>
    <t>Metric pitch and thread</t>
  </si>
  <si>
    <t>Standard</t>
  </si>
  <si>
    <t>Minimum gap through cable labyrinth (mm)</t>
  </si>
  <si>
    <t>Approx max cable diameter (mm)</t>
  </si>
  <si>
    <t>(depends on cable flexibility)</t>
  </si>
  <si>
    <t>Round Support Posts, M6 (00756-03-305)</t>
  </si>
  <si>
    <t>Round Support Posts, UNC (00842-03-305)</t>
  </si>
  <si>
    <t>UNC support rod calculator</t>
  </si>
  <si>
    <t>M6 support rod calculator</t>
  </si>
  <si>
    <t>Round Support Posts, UNC (00756-03-305)</t>
  </si>
  <si>
    <t>Please fill in relevant numbers in the yellow boxes only</t>
  </si>
  <si>
    <t>Optoblok Optical Table Laser Guarding Design Aid</t>
  </si>
  <si>
    <t>then go to sheet 2 to see the parts list per side</t>
  </si>
  <si>
    <t>Metric or Imperial Pitch - Insert M or I</t>
  </si>
  <si>
    <t>Metric or Imperial Thread - Insert M or I</t>
  </si>
  <si>
    <t>Example for refence only</t>
  </si>
  <si>
    <t>200mm long x 150mm width optical table</t>
  </si>
  <si>
    <t>Recommended cable entry guard size</t>
  </si>
  <si>
    <t>for customer information only</t>
  </si>
  <si>
    <t>Ordering information</t>
  </si>
  <si>
    <t>Small</t>
  </si>
  <si>
    <t>Large</t>
  </si>
  <si>
    <t>Parts List Summary</t>
  </si>
  <si>
    <t>then go to sheet 3 to see the total parts list</t>
  </si>
  <si>
    <t>See sheet 3 to obtain a quote for your Optoblok system</t>
  </si>
  <si>
    <t>When you have completed the entries, please email this complete file back</t>
  </si>
  <si>
    <t>so that we can confirm your requirements and 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</si>
</sst>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42" fillId="0" borderId="14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38100</xdr:rowOff>
    </xdr:from>
    <xdr:to>
      <xdr:col>6</xdr:col>
      <xdr:colOff>485775</xdr:colOff>
      <xdr:row>27</xdr:row>
      <xdr:rowOff>9525</xdr:rowOff>
    </xdr:to>
    <xdr:pic>
      <xdr:nvPicPr>
        <xdr:cNvPr id="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8100"/>
          <a:ext cx="51244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2.57421875" style="1" customWidth="1"/>
    <col min="2" max="2" width="12.28125" style="1" customWidth="1"/>
    <col min="3" max="3" width="11.140625" style="1" customWidth="1"/>
    <col min="4" max="4" width="14.8515625" style="1" customWidth="1"/>
    <col min="5" max="5" width="69.140625" style="1" customWidth="1"/>
    <col min="6" max="6" width="3.421875" style="1" customWidth="1"/>
    <col min="7" max="7" width="22.140625" style="1" customWidth="1"/>
    <col min="8" max="9" width="9.140625" style="1" customWidth="1"/>
    <col min="10" max="10" width="19.7109375" style="1" customWidth="1"/>
    <col min="11" max="16384" width="9.140625" style="1" customWidth="1"/>
  </cols>
  <sheetData>
    <row r="1" ht="13.5" thickBot="1">
      <c r="A1" s="30" t="s">
        <v>70</v>
      </c>
    </row>
    <row r="2" ht="12.75">
      <c r="A2" s="20" t="s">
        <v>69</v>
      </c>
    </row>
    <row r="3" ht="12.75">
      <c r="A3" s="13" t="s">
        <v>71</v>
      </c>
    </row>
    <row r="4" ht="12.75">
      <c r="A4" s="13" t="s">
        <v>82</v>
      </c>
    </row>
    <row r="5" ht="13.5" thickBot="1">
      <c r="A5" s="14" t="s">
        <v>83</v>
      </c>
    </row>
    <row r="6" ht="12.75"/>
    <row r="7" ht="12.75">
      <c r="A7" s="1" t="s">
        <v>1</v>
      </c>
    </row>
    <row r="8" ht="13.5" thickBot="1">
      <c r="A8" s="1" t="s">
        <v>59</v>
      </c>
    </row>
    <row r="9" spans="1:8" ht="13.5" thickBot="1">
      <c r="A9" s="15" t="s">
        <v>72</v>
      </c>
      <c r="B9" s="11"/>
      <c r="G9" s="31" t="s">
        <v>66</v>
      </c>
      <c r="H9" s="31">
        <f>IF(B10="I",1,0)</f>
        <v>0</v>
      </c>
    </row>
    <row r="10" spans="1:8" ht="13.5" thickBot="1">
      <c r="A10" s="16" t="s">
        <v>73</v>
      </c>
      <c r="B10" s="10"/>
      <c r="G10" s="31" t="s">
        <v>67</v>
      </c>
      <c r="H10" s="31">
        <f>IF(H9=1,0,1)</f>
        <v>1</v>
      </c>
    </row>
    <row r="11" spans="7:8" ht="13.5" thickBot="1">
      <c r="G11" s="31"/>
      <c r="H11" s="31"/>
    </row>
    <row r="12" spans="1:8" ht="13.5" thickBot="1">
      <c r="A12" s="15" t="s">
        <v>0</v>
      </c>
      <c r="B12" s="11"/>
      <c r="G12" s="31" t="s">
        <v>10</v>
      </c>
      <c r="H12" s="31">
        <f>ROUND(B12/25,0)</f>
        <v>0</v>
      </c>
    </row>
    <row r="13" spans="1:8" ht="13.5" thickBot="1">
      <c r="A13" s="16" t="s">
        <v>3</v>
      </c>
      <c r="B13" s="10"/>
      <c r="G13" s="31" t="s">
        <v>11</v>
      </c>
      <c r="H13" s="31">
        <f>ROUND(B12,0)</f>
        <v>0</v>
      </c>
    </row>
    <row r="14" spans="1:8" ht="12.75">
      <c r="A14" s="1" t="s">
        <v>14</v>
      </c>
      <c r="G14" s="31" t="s">
        <v>12</v>
      </c>
      <c r="H14" s="31">
        <f>ROUND(B13/25,0)</f>
        <v>0</v>
      </c>
    </row>
    <row r="15" spans="1:8" ht="12.75">
      <c r="A15" s="1" t="s">
        <v>2</v>
      </c>
      <c r="G15" s="31" t="s">
        <v>13</v>
      </c>
      <c r="H15" s="31">
        <f>ROUND(B13,0)</f>
        <v>0</v>
      </c>
    </row>
    <row r="16" spans="1:8" ht="12.75">
      <c r="A16" s="1" t="s">
        <v>8</v>
      </c>
      <c r="G16" s="31"/>
      <c r="H16" s="31"/>
    </row>
    <row r="17" spans="7:8" ht="12.75">
      <c r="G17" s="31"/>
      <c r="H17" s="31"/>
    </row>
    <row r="18" spans="1:8" ht="12.75">
      <c r="A18" s="19" t="s">
        <v>76</v>
      </c>
      <c r="B18" s="5" t="s">
        <v>79</v>
      </c>
      <c r="C18" s="5" t="s">
        <v>60</v>
      </c>
      <c r="D18" s="5" t="s">
        <v>80</v>
      </c>
      <c r="G18" s="31"/>
      <c r="H18" s="31"/>
    </row>
    <row r="19" spans="1:8" ht="12.75">
      <c r="A19" s="1" t="s">
        <v>61</v>
      </c>
      <c r="B19" s="4">
        <v>11</v>
      </c>
      <c r="C19" s="4">
        <v>15</v>
      </c>
      <c r="D19" s="4">
        <v>41</v>
      </c>
      <c r="G19" s="31"/>
      <c r="H19" s="31"/>
    </row>
    <row r="20" spans="1:8" ht="12.75">
      <c r="A20" s="1" t="s">
        <v>62</v>
      </c>
      <c r="B20" s="4">
        <v>5</v>
      </c>
      <c r="C20" s="4">
        <v>11</v>
      </c>
      <c r="D20" s="4">
        <v>30</v>
      </c>
      <c r="G20" s="31"/>
      <c r="H20" s="31"/>
    </row>
    <row r="21" spans="1:8" ht="12.75">
      <c r="A21" s="1" t="s">
        <v>63</v>
      </c>
      <c r="B21" s="4"/>
      <c r="C21" s="4"/>
      <c r="D21" s="4"/>
      <c r="G21" s="31"/>
      <c r="H21" s="31"/>
    </row>
    <row r="22" spans="2:8" ht="13.5" thickBot="1">
      <c r="B22" s="4"/>
      <c r="C22" s="4"/>
      <c r="D22" s="4"/>
      <c r="G22" s="31"/>
      <c r="H22" s="31"/>
    </row>
    <row r="23" spans="1:8" ht="13.5" thickBot="1">
      <c r="A23" s="15" t="s">
        <v>4</v>
      </c>
      <c r="B23" s="11"/>
      <c r="C23" s="11"/>
      <c r="D23" s="11"/>
      <c r="E23" s="34"/>
      <c r="G23" s="31" t="s">
        <v>19</v>
      </c>
      <c r="H23" s="31">
        <f>B23+C23+D23</f>
        <v>0</v>
      </c>
    </row>
    <row r="24" spans="1:8" ht="13.5" thickBot="1">
      <c r="A24" s="17" t="s">
        <v>5</v>
      </c>
      <c r="B24" s="11"/>
      <c r="C24" s="11"/>
      <c r="D24" s="11"/>
      <c r="G24" s="31" t="s">
        <v>20</v>
      </c>
      <c r="H24" s="31">
        <f>B24+C24+D24</f>
        <v>0</v>
      </c>
    </row>
    <row r="25" spans="1:8" ht="13.5" thickBot="1">
      <c r="A25" s="17" t="s">
        <v>6</v>
      </c>
      <c r="B25" s="11"/>
      <c r="C25" s="12"/>
      <c r="D25" s="11"/>
      <c r="G25" s="31" t="s">
        <v>21</v>
      </c>
      <c r="H25" s="31">
        <f>B25+C25+D25</f>
        <v>0</v>
      </c>
    </row>
    <row r="26" spans="1:8" ht="13.5" thickBot="1">
      <c r="A26" s="16" t="s">
        <v>7</v>
      </c>
      <c r="B26" s="11"/>
      <c r="C26" s="11"/>
      <c r="D26" s="11"/>
      <c r="G26" s="31" t="s">
        <v>22</v>
      </c>
      <c r="H26" s="31">
        <f>B26+C26+D26</f>
        <v>0</v>
      </c>
    </row>
    <row r="27" spans="1:8" ht="12.75">
      <c r="A27" s="1" t="s">
        <v>9</v>
      </c>
      <c r="B27" s="18"/>
      <c r="C27" s="18"/>
      <c r="D27" s="18"/>
      <c r="G27" s="31"/>
      <c r="H27" s="31"/>
    </row>
    <row r="28" ht="12.75">
      <c r="E28" s="9" t="s">
        <v>74</v>
      </c>
    </row>
    <row r="29" ht="12.75">
      <c r="E29" s="9" t="s">
        <v>75</v>
      </c>
    </row>
    <row r="30" spans="1:20" ht="12.75">
      <c r="A30" s="31" t="s">
        <v>54</v>
      </c>
      <c r="B30" s="31">
        <f>IF(B9="I",H13,H12)</f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31" t="s">
        <v>55</v>
      </c>
      <c r="B31" s="31">
        <f>IF(B9="I",H15,H14)</f>
        <v>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31" t="s">
        <v>15</v>
      </c>
      <c r="B33" s="31">
        <f>B30-((B23*2)+(C23*4)+(D23*4))</f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31" t="s">
        <v>16</v>
      </c>
      <c r="B34" s="31">
        <f>B31-((B24*2)+(C24*4)+(D24*4))</f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2.75">
      <c r="A35" s="31" t="s">
        <v>17</v>
      </c>
      <c r="B35" s="31">
        <f>B30-((B25*2)+(C25*4)+(D25*4))</f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31" t="s">
        <v>18</v>
      </c>
      <c r="B36" s="31">
        <f>B31-((B26*2)+(C26*4)+(D26*4))</f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32" t="s">
        <v>23</v>
      </c>
      <c r="B39" s="31" t="s">
        <v>32</v>
      </c>
      <c r="C39" s="31"/>
      <c r="D39" s="33" t="s">
        <v>33</v>
      </c>
      <c r="E39" s="31"/>
      <c r="F39" s="31"/>
      <c r="G39" s="31"/>
      <c r="H39" s="31" t="s">
        <v>32</v>
      </c>
      <c r="I39" s="33" t="s">
        <v>33</v>
      </c>
      <c r="J39" s="31"/>
      <c r="K39" s="31" t="s">
        <v>34</v>
      </c>
      <c r="L39" s="31"/>
      <c r="M39" s="31"/>
      <c r="N39" s="31" t="s">
        <v>35</v>
      </c>
      <c r="O39" s="31"/>
      <c r="P39" s="31"/>
      <c r="Q39" s="31"/>
      <c r="R39" s="31"/>
      <c r="S39" s="31"/>
      <c r="T39" s="31"/>
    </row>
    <row r="40" spans="1:20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31" t="s">
        <v>24</v>
      </c>
      <c r="B41" s="31">
        <f>ROUNDDOWN(B33/16,0)</f>
        <v>0</v>
      </c>
      <c r="C41" s="31"/>
      <c r="D41" s="31">
        <f>B41-K41</f>
        <v>0</v>
      </c>
      <c r="E41" s="31"/>
      <c r="F41" s="31"/>
      <c r="G41" s="31" t="s">
        <v>25</v>
      </c>
      <c r="H41" s="31">
        <f>B33-(B41*16)</f>
        <v>0</v>
      </c>
      <c r="I41" s="31">
        <f>B33-(D41*16)</f>
        <v>0</v>
      </c>
      <c r="J41" s="31"/>
      <c r="K41" s="31">
        <f>IF(H41=1,1,0)</f>
        <v>0</v>
      </c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2.75">
      <c r="A42" s="31" t="s">
        <v>26</v>
      </c>
      <c r="B42" s="31">
        <f>ROUNDDOWN(I41/12,0)</f>
        <v>0</v>
      </c>
      <c r="C42" s="31"/>
      <c r="D42" s="31">
        <f aca="true" t="shared" si="0" ref="D42:D47">B42-K42</f>
        <v>0</v>
      </c>
      <c r="E42" s="31"/>
      <c r="F42" s="31"/>
      <c r="G42" s="31" t="s">
        <v>25</v>
      </c>
      <c r="H42" s="31">
        <f>I41-(B42*12)</f>
        <v>0</v>
      </c>
      <c r="I42" s="31">
        <f>I41-(D42*12)</f>
        <v>0</v>
      </c>
      <c r="J42" s="31"/>
      <c r="K42" s="31">
        <f aca="true" t="shared" si="1" ref="K42:K47">IF(H42=1,1,0)</f>
        <v>0</v>
      </c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2.75">
      <c r="A43" s="31" t="s">
        <v>27</v>
      </c>
      <c r="B43" s="31">
        <f>ROUNDDOWN(I42/8,0)</f>
        <v>0</v>
      </c>
      <c r="C43" s="31"/>
      <c r="D43" s="31">
        <f t="shared" si="0"/>
        <v>0</v>
      </c>
      <c r="E43" s="31"/>
      <c r="F43" s="31"/>
      <c r="G43" s="31" t="s">
        <v>25</v>
      </c>
      <c r="H43" s="31">
        <f>I42-(B43*8)</f>
        <v>0</v>
      </c>
      <c r="I43" s="31">
        <f>I42-(D43*8)</f>
        <v>0</v>
      </c>
      <c r="J43" s="31"/>
      <c r="K43" s="31">
        <f t="shared" si="1"/>
        <v>0</v>
      </c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2.75">
      <c r="A44" s="31" t="s">
        <v>28</v>
      </c>
      <c r="B44" s="31">
        <f>ROUNDDOWN(I43/5,0)</f>
        <v>0</v>
      </c>
      <c r="C44" s="31"/>
      <c r="D44" s="31">
        <f t="shared" si="0"/>
        <v>0</v>
      </c>
      <c r="E44" s="31"/>
      <c r="F44" s="31"/>
      <c r="G44" s="31" t="s">
        <v>25</v>
      </c>
      <c r="H44" s="31">
        <f>I43-(B44*5)</f>
        <v>0</v>
      </c>
      <c r="I44" s="31">
        <f>I43-(D44*5)</f>
        <v>0</v>
      </c>
      <c r="J44" s="31"/>
      <c r="K44" s="31">
        <f t="shared" si="1"/>
        <v>0</v>
      </c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2.75">
      <c r="A45" s="31" t="s">
        <v>29</v>
      </c>
      <c r="B45" s="31">
        <f>ROUNDDOWN(I44/4,0)</f>
        <v>0</v>
      </c>
      <c r="C45" s="31"/>
      <c r="D45" s="31">
        <f t="shared" si="0"/>
        <v>0</v>
      </c>
      <c r="E45" s="31"/>
      <c r="F45" s="31"/>
      <c r="G45" s="31" t="s">
        <v>25</v>
      </c>
      <c r="H45" s="31">
        <f>I44-(B45*4)</f>
        <v>0</v>
      </c>
      <c r="I45" s="31">
        <f>I44-(D45*4)</f>
        <v>0</v>
      </c>
      <c r="J45" s="31"/>
      <c r="K45" s="31">
        <f t="shared" si="1"/>
        <v>0</v>
      </c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2.75">
      <c r="A46" s="31" t="s">
        <v>30</v>
      </c>
      <c r="B46" s="31">
        <f>ROUNDDOWN(I45/3,0)</f>
        <v>0</v>
      </c>
      <c r="C46" s="31"/>
      <c r="D46" s="31">
        <f t="shared" si="0"/>
        <v>0</v>
      </c>
      <c r="E46" s="31"/>
      <c r="F46" s="31"/>
      <c r="G46" s="31" t="s">
        <v>25</v>
      </c>
      <c r="H46" s="31">
        <f>I45-(B46*3)</f>
        <v>0</v>
      </c>
      <c r="I46" s="31">
        <f>I45-(D46*3)</f>
        <v>0</v>
      </c>
      <c r="J46" s="31"/>
      <c r="K46" s="31">
        <f t="shared" si="1"/>
        <v>0</v>
      </c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2.75">
      <c r="A47" s="31" t="s">
        <v>31</v>
      </c>
      <c r="B47" s="31">
        <f>ROUNDDOWN(I46/2,0)</f>
        <v>0</v>
      </c>
      <c r="C47" s="31"/>
      <c r="D47" s="31">
        <f t="shared" si="0"/>
        <v>0</v>
      </c>
      <c r="E47" s="31"/>
      <c r="F47" s="31"/>
      <c r="G47" s="31" t="s">
        <v>25</v>
      </c>
      <c r="H47" s="31">
        <f>I46-(B47*2)</f>
        <v>0</v>
      </c>
      <c r="I47" s="31">
        <f>I46-(D47*2)</f>
        <v>0</v>
      </c>
      <c r="J47" s="31"/>
      <c r="K47" s="31">
        <f t="shared" si="1"/>
        <v>0</v>
      </c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>
        <f>IF(H23+1&gt;D49,1,0)</f>
        <v>1</v>
      </c>
      <c r="O48" s="31"/>
      <c r="P48" s="31"/>
      <c r="Q48" s="31"/>
      <c r="R48" s="31"/>
      <c r="S48" s="31"/>
      <c r="T48" s="31"/>
    </row>
    <row r="49" spans="1:20" ht="12.75">
      <c r="A49" s="31" t="s">
        <v>36</v>
      </c>
      <c r="B49" s="31"/>
      <c r="C49" s="31"/>
      <c r="D49" s="31">
        <f>SUM(D41:D47)</f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2.75">
      <c r="A50" s="31"/>
      <c r="B50" s="31"/>
      <c r="C50" s="31"/>
      <c r="D50" s="33"/>
      <c r="E50" s="31"/>
      <c r="F50" s="31"/>
      <c r="G50" s="31"/>
      <c r="H50" s="31"/>
      <c r="I50" s="3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2.75">
      <c r="A51" s="31" t="s">
        <v>37</v>
      </c>
      <c r="B51" s="31"/>
      <c r="C51" s="31"/>
      <c r="D51" s="31">
        <f>D49-1+H23</f>
        <v>-1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2.75">
      <c r="A52" s="31" t="s">
        <v>38</v>
      </c>
      <c r="B52" s="31"/>
      <c r="C52" s="31"/>
      <c r="D52" s="31">
        <f>D51</f>
        <v>-1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32" t="s">
        <v>39</v>
      </c>
      <c r="B55" s="31" t="s">
        <v>32</v>
      </c>
      <c r="C55" s="31"/>
      <c r="D55" s="33" t="s">
        <v>33</v>
      </c>
      <c r="E55" s="31"/>
      <c r="F55" s="31"/>
      <c r="G55" s="31"/>
      <c r="H55" s="31" t="s">
        <v>32</v>
      </c>
      <c r="I55" s="33" t="s">
        <v>33</v>
      </c>
      <c r="J55" s="31"/>
      <c r="K55" s="31" t="s">
        <v>34</v>
      </c>
      <c r="L55" s="31"/>
      <c r="M55" s="31"/>
      <c r="N55" s="31" t="s">
        <v>35</v>
      </c>
      <c r="O55" s="31"/>
      <c r="P55" s="31"/>
      <c r="Q55" s="31"/>
      <c r="R55" s="31"/>
      <c r="S55" s="31"/>
      <c r="T55" s="31"/>
    </row>
    <row r="56" spans="1:20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2.75">
      <c r="A57" s="31" t="s">
        <v>24</v>
      </c>
      <c r="B57" s="31">
        <f>ROUNDDOWN(B34/16,0)</f>
        <v>0</v>
      </c>
      <c r="C57" s="31"/>
      <c r="D57" s="31">
        <f>B57-K57</f>
        <v>0</v>
      </c>
      <c r="E57" s="31"/>
      <c r="F57" s="31"/>
      <c r="G57" s="31" t="s">
        <v>25</v>
      </c>
      <c r="H57" s="31">
        <f>B34-(B57*16)</f>
        <v>0</v>
      </c>
      <c r="I57" s="31">
        <f>B34-(D57*16)</f>
        <v>0</v>
      </c>
      <c r="J57" s="31"/>
      <c r="K57" s="31">
        <f>IF(H57=1,1,0)</f>
        <v>0</v>
      </c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2.75">
      <c r="A58" s="31" t="s">
        <v>26</v>
      </c>
      <c r="B58" s="31">
        <f>ROUNDDOWN(I57/12,0)</f>
        <v>0</v>
      </c>
      <c r="C58" s="31"/>
      <c r="D58" s="31">
        <f aca="true" t="shared" si="2" ref="D58:D63">B58-K58</f>
        <v>0</v>
      </c>
      <c r="E58" s="31"/>
      <c r="F58" s="31"/>
      <c r="G58" s="31" t="s">
        <v>25</v>
      </c>
      <c r="H58" s="31">
        <f>I57-(B58*12)</f>
        <v>0</v>
      </c>
      <c r="I58" s="31">
        <f>I57-(D58*12)</f>
        <v>0</v>
      </c>
      <c r="J58" s="31"/>
      <c r="K58" s="31">
        <f aca="true" t="shared" si="3" ref="K58:K63">IF(H58=1,1,0)</f>
        <v>0</v>
      </c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2.75">
      <c r="A59" s="31" t="s">
        <v>27</v>
      </c>
      <c r="B59" s="31">
        <f>ROUNDDOWN(I58/8,0)</f>
        <v>0</v>
      </c>
      <c r="C59" s="31"/>
      <c r="D59" s="31">
        <f t="shared" si="2"/>
        <v>0</v>
      </c>
      <c r="E59" s="31"/>
      <c r="F59" s="31"/>
      <c r="G59" s="31" t="s">
        <v>25</v>
      </c>
      <c r="H59" s="31">
        <f>I58-(B59*8)</f>
        <v>0</v>
      </c>
      <c r="I59" s="31">
        <f>I58-(D59*8)</f>
        <v>0</v>
      </c>
      <c r="J59" s="31"/>
      <c r="K59" s="31">
        <f t="shared" si="3"/>
        <v>0</v>
      </c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2.75">
      <c r="A60" s="31" t="s">
        <v>28</v>
      </c>
      <c r="B60" s="31">
        <f>ROUNDDOWN(I59/5,0)</f>
        <v>0</v>
      </c>
      <c r="C60" s="31"/>
      <c r="D60" s="31">
        <f t="shared" si="2"/>
        <v>0</v>
      </c>
      <c r="E60" s="31"/>
      <c r="F60" s="31"/>
      <c r="G60" s="31" t="s">
        <v>25</v>
      </c>
      <c r="H60" s="31">
        <f>I59-(B60*5)</f>
        <v>0</v>
      </c>
      <c r="I60" s="31">
        <f>I59-(D60*5)</f>
        <v>0</v>
      </c>
      <c r="J60" s="31"/>
      <c r="K60" s="31">
        <f t="shared" si="3"/>
        <v>0</v>
      </c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31" t="s">
        <v>29</v>
      </c>
      <c r="B61" s="31">
        <f>ROUNDDOWN(I60/4,0)</f>
        <v>0</v>
      </c>
      <c r="C61" s="31"/>
      <c r="D61" s="31">
        <f t="shared" si="2"/>
        <v>0</v>
      </c>
      <c r="E61" s="31"/>
      <c r="F61" s="31"/>
      <c r="G61" s="31" t="s">
        <v>25</v>
      </c>
      <c r="H61" s="31">
        <f>I60-(B61*4)</f>
        <v>0</v>
      </c>
      <c r="I61" s="31">
        <f>I60-(D61*4)</f>
        <v>0</v>
      </c>
      <c r="J61" s="31"/>
      <c r="K61" s="31">
        <f t="shared" si="3"/>
        <v>0</v>
      </c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2.75">
      <c r="A62" s="31" t="s">
        <v>30</v>
      </c>
      <c r="B62" s="31">
        <f>ROUNDDOWN(I61/3,0)</f>
        <v>0</v>
      </c>
      <c r="C62" s="31"/>
      <c r="D62" s="31">
        <f t="shared" si="2"/>
        <v>0</v>
      </c>
      <c r="E62" s="31"/>
      <c r="F62" s="31"/>
      <c r="G62" s="31" t="s">
        <v>25</v>
      </c>
      <c r="H62" s="31">
        <f>I61-(B62*3)</f>
        <v>0</v>
      </c>
      <c r="I62" s="31">
        <f>I61-(D62*3)</f>
        <v>0</v>
      </c>
      <c r="J62" s="31"/>
      <c r="K62" s="31">
        <f t="shared" si="3"/>
        <v>0</v>
      </c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2.75">
      <c r="A63" s="31" t="s">
        <v>31</v>
      </c>
      <c r="B63" s="31">
        <f>ROUNDDOWN(I62/2,0)</f>
        <v>0</v>
      </c>
      <c r="C63" s="31"/>
      <c r="D63" s="31">
        <f t="shared" si="2"/>
        <v>0</v>
      </c>
      <c r="E63" s="31"/>
      <c r="F63" s="31"/>
      <c r="G63" s="31" t="s">
        <v>25</v>
      </c>
      <c r="H63" s="31">
        <f>I62-(B63*2)</f>
        <v>0</v>
      </c>
      <c r="I63" s="31">
        <f>I62-(D63*2)</f>
        <v>0</v>
      </c>
      <c r="J63" s="31"/>
      <c r="K63" s="31">
        <f t="shared" si="3"/>
        <v>0</v>
      </c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>
        <f>IF(H24+1&gt;D65,1,0)</f>
        <v>1</v>
      </c>
      <c r="O64" s="31"/>
      <c r="P64" s="31"/>
      <c r="Q64" s="31"/>
      <c r="R64" s="31"/>
      <c r="S64" s="31"/>
      <c r="T64" s="31"/>
    </row>
    <row r="65" spans="1:20" ht="12.75">
      <c r="A65" s="31" t="s">
        <v>40</v>
      </c>
      <c r="B65" s="31"/>
      <c r="C65" s="31"/>
      <c r="D65" s="31">
        <f>SUM(D57:D63)</f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2.75">
      <c r="A66" s="31"/>
      <c r="B66" s="31"/>
      <c r="C66" s="31"/>
      <c r="D66" s="33"/>
      <c r="E66" s="31"/>
      <c r="F66" s="31"/>
      <c r="G66" s="31"/>
      <c r="H66" s="31"/>
      <c r="I66" s="3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12.75">
      <c r="A67" s="31" t="s">
        <v>37</v>
      </c>
      <c r="B67" s="31"/>
      <c r="C67" s="31"/>
      <c r="D67" s="31">
        <f>D65-1+H24</f>
        <v>-1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2.75">
      <c r="A68" s="31" t="s">
        <v>38</v>
      </c>
      <c r="B68" s="31"/>
      <c r="C68" s="31"/>
      <c r="D68" s="31">
        <f>D67</f>
        <v>-1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2.75">
      <c r="A71" s="32" t="s">
        <v>41</v>
      </c>
      <c r="B71" s="31" t="s">
        <v>32</v>
      </c>
      <c r="C71" s="31"/>
      <c r="D71" s="33" t="s">
        <v>33</v>
      </c>
      <c r="E71" s="31"/>
      <c r="F71" s="31"/>
      <c r="G71" s="31"/>
      <c r="H71" s="31" t="s">
        <v>32</v>
      </c>
      <c r="I71" s="33" t="s">
        <v>33</v>
      </c>
      <c r="J71" s="31"/>
      <c r="K71" s="31" t="s">
        <v>34</v>
      </c>
      <c r="L71" s="31"/>
      <c r="M71" s="31"/>
      <c r="N71" s="31" t="s">
        <v>35</v>
      </c>
      <c r="O71" s="31"/>
      <c r="P71" s="31"/>
      <c r="Q71" s="31"/>
      <c r="R71" s="31"/>
      <c r="S71" s="31"/>
      <c r="T71" s="31"/>
    </row>
    <row r="72" spans="1:20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ht="12.75">
      <c r="A73" s="31" t="s">
        <v>24</v>
      </c>
      <c r="B73" s="31">
        <f>ROUNDDOWN(B35/16,0)</f>
        <v>0</v>
      </c>
      <c r="C73" s="31"/>
      <c r="D73" s="31">
        <f>B73-K73</f>
        <v>0</v>
      </c>
      <c r="E73" s="31"/>
      <c r="F73" s="31"/>
      <c r="G73" s="31" t="s">
        <v>25</v>
      </c>
      <c r="H73" s="31">
        <f>B35-(B73*16)</f>
        <v>0</v>
      </c>
      <c r="I73" s="31">
        <f>B35-(D73*16)</f>
        <v>0</v>
      </c>
      <c r="J73" s="31"/>
      <c r="K73" s="31">
        <f>IF(H73=1,1,0)</f>
        <v>0</v>
      </c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2.75">
      <c r="A74" s="31" t="s">
        <v>26</v>
      </c>
      <c r="B74" s="31">
        <f>ROUNDDOWN(I73/12,0)</f>
        <v>0</v>
      </c>
      <c r="C74" s="31"/>
      <c r="D74" s="31">
        <f aca="true" t="shared" si="4" ref="D74:D79">B74-K74</f>
        <v>0</v>
      </c>
      <c r="E74" s="31"/>
      <c r="F74" s="31"/>
      <c r="G74" s="31" t="s">
        <v>25</v>
      </c>
      <c r="H74" s="31">
        <f>I73-(B74*12)</f>
        <v>0</v>
      </c>
      <c r="I74" s="31">
        <f>I73-(D74*12)</f>
        <v>0</v>
      </c>
      <c r="J74" s="31"/>
      <c r="K74" s="31">
        <f aca="true" t="shared" si="5" ref="K74:K79">IF(H74=1,1,0)</f>
        <v>0</v>
      </c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12.75">
      <c r="A75" s="31" t="s">
        <v>27</v>
      </c>
      <c r="B75" s="31">
        <f>ROUNDDOWN(I74/8,0)</f>
        <v>0</v>
      </c>
      <c r="C75" s="31"/>
      <c r="D75" s="31">
        <f t="shared" si="4"/>
        <v>0</v>
      </c>
      <c r="E75" s="31"/>
      <c r="F75" s="31"/>
      <c r="G75" s="31" t="s">
        <v>25</v>
      </c>
      <c r="H75" s="31">
        <f>I74-(B75*8)</f>
        <v>0</v>
      </c>
      <c r="I75" s="31">
        <f>I74-(D75*8)</f>
        <v>0</v>
      </c>
      <c r="J75" s="31"/>
      <c r="K75" s="31">
        <f t="shared" si="5"/>
        <v>0</v>
      </c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12.75">
      <c r="A76" s="31" t="s">
        <v>28</v>
      </c>
      <c r="B76" s="31">
        <f>ROUNDDOWN(I75/5,0)</f>
        <v>0</v>
      </c>
      <c r="C76" s="31"/>
      <c r="D76" s="31">
        <f t="shared" si="4"/>
        <v>0</v>
      </c>
      <c r="E76" s="31"/>
      <c r="F76" s="31"/>
      <c r="G76" s="31" t="s">
        <v>25</v>
      </c>
      <c r="H76" s="31">
        <f>I75-(B76*5)</f>
        <v>0</v>
      </c>
      <c r="I76" s="31">
        <f>I75-(D76*5)</f>
        <v>0</v>
      </c>
      <c r="J76" s="31"/>
      <c r="K76" s="31">
        <f t="shared" si="5"/>
        <v>0</v>
      </c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2.75">
      <c r="A77" s="31" t="s">
        <v>29</v>
      </c>
      <c r="B77" s="31">
        <f>ROUNDDOWN(I76/4,0)</f>
        <v>0</v>
      </c>
      <c r="C77" s="31"/>
      <c r="D77" s="31">
        <f t="shared" si="4"/>
        <v>0</v>
      </c>
      <c r="E77" s="31"/>
      <c r="F77" s="31"/>
      <c r="G77" s="31" t="s">
        <v>25</v>
      </c>
      <c r="H77" s="31">
        <f>I76-(B77*4)</f>
        <v>0</v>
      </c>
      <c r="I77" s="31">
        <f>I76-(D77*4)</f>
        <v>0</v>
      </c>
      <c r="J77" s="31"/>
      <c r="K77" s="31">
        <f t="shared" si="5"/>
        <v>0</v>
      </c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2.75">
      <c r="A78" s="31" t="s">
        <v>30</v>
      </c>
      <c r="B78" s="31">
        <f>ROUNDDOWN(I77/3,0)</f>
        <v>0</v>
      </c>
      <c r="C78" s="31"/>
      <c r="D78" s="31">
        <f t="shared" si="4"/>
        <v>0</v>
      </c>
      <c r="E78" s="31"/>
      <c r="F78" s="31"/>
      <c r="G78" s="31" t="s">
        <v>25</v>
      </c>
      <c r="H78" s="31">
        <f>I77-(B78*3)</f>
        <v>0</v>
      </c>
      <c r="I78" s="31">
        <f>I77-(D78*3)</f>
        <v>0</v>
      </c>
      <c r="J78" s="31"/>
      <c r="K78" s="31">
        <f t="shared" si="5"/>
        <v>0</v>
      </c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2.75">
      <c r="A79" s="31" t="s">
        <v>31</v>
      </c>
      <c r="B79" s="31">
        <f>ROUNDDOWN(I78/2,0)</f>
        <v>0</v>
      </c>
      <c r="C79" s="31"/>
      <c r="D79" s="31">
        <f t="shared" si="4"/>
        <v>0</v>
      </c>
      <c r="E79" s="31"/>
      <c r="F79" s="31"/>
      <c r="G79" s="31" t="s">
        <v>25</v>
      </c>
      <c r="H79" s="31">
        <f>I78-(B79*2)</f>
        <v>0</v>
      </c>
      <c r="I79" s="31">
        <f>I78-(D79*2)</f>
        <v>0</v>
      </c>
      <c r="J79" s="31"/>
      <c r="K79" s="31">
        <f t="shared" si="5"/>
        <v>0</v>
      </c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>
        <f>IF(H25+1&gt;D81,1,0)</f>
        <v>1</v>
      </c>
      <c r="O80" s="31"/>
      <c r="P80" s="31"/>
      <c r="Q80" s="31"/>
      <c r="R80" s="31"/>
      <c r="S80" s="31"/>
      <c r="T80" s="31"/>
    </row>
    <row r="81" spans="1:20" ht="12.75">
      <c r="A81" s="31" t="s">
        <v>42</v>
      </c>
      <c r="B81" s="31"/>
      <c r="C81" s="31"/>
      <c r="D81" s="31">
        <f>SUM(D73:D79)</f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2.75">
      <c r="A82" s="31"/>
      <c r="B82" s="31"/>
      <c r="C82" s="31"/>
      <c r="D82" s="33"/>
      <c r="E82" s="31"/>
      <c r="F82" s="31"/>
      <c r="G82" s="31"/>
      <c r="H82" s="31"/>
      <c r="I82" s="33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2.75">
      <c r="A83" s="31" t="s">
        <v>37</v>
      </c>
      <c r="B83" s="31"/>
      <c r="C83" s="31"/>
      <c r="D83" s="31">
        <f>D81-1+H25</f>
        <v>-1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2.75">
      <c r="A84" s="31" t="s">
        <v>38</v>
      </c>
      <c r="B84" s="31"/>
      <c r="C84" s="31"/>
      <c r="D84" s="31">
        <f>D83</f>
        <v>-1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2.75">
      <c r="A87" s="32" t="s">
        <v>43</v>
      </c>
      <c r="B87" s="31" t="s">
        <v>32</v>
      </c>
      <c r="C87" s="31"/>
      <c r="D87" s="33" t="s">
        <v>33</v>
      </c>
      <c r="E87" s="31"/>
      <c r="F87" s="31"/>
      <c r="G87" s="31"/>
      <c r="H87" s="31" t="s">
        <v>32</v>
      </c>
      <c r="I87" s="33" t="s">
        <v>33</v>
      </c>
      <c r="J87" s="31"/>
      <c r="K87" s="31" t="s">
        <v>34</v>
      </c>
      <c r="L87" s="31"/>
      <c r="M87" s="31"/>
      <c r="N87" s="31" t="s">
        <v>35</v>
      </c>
      <c r="O87" s="31"/>
      <c r="P87" s="31"/>
      <c r="Q87" s="31"/>
      <c r="R87" s="31"/>
      <c r="S87" s="31"/>
      <c r="T87" s="31"/>
    </row>
    <row r="88" spans="1:20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2.75">
      <c r="A89" s="31" t="s">
        <v>24</v>
      </c>
      <c r="B89" s="31">
        <f>ROUNDDOWN(B36/16,0)</f>
        <v>0</v>
      </c>
      <c r="C89" s="31"/>
      <c r="D89" s="31">
        <f>B89-K89</f>
        <v>0</v>
      </c>
      <c r="E89" s="31"/>
      <c r="F89" s="31"/>
      <c r="G89" s="31" t="s">
        <v>25</v>
      </c>
      <c r="H89" s="31">
        <f>B36-(B89*16)</f>
        <v>0</v>
      </c>
      <c r="I89" s="31">
        <f>B36-(D89*16)</f>
        <v>0</v>
      </c>
      <c r="J89" s="31"/>
      <c r="K89" s="31">
        <f>IF(H89=1,1,0)</f>
        <v>0</v>
      </c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2.75">
      <c r="A90" s="31" t="s">
        <v>26</v>
      </c>
      <c r="B90" s="31">
        <f>ROUNDDOWN(I89/12,0)</f>
        <v>0</v>
      </c>
      <c r="C90" s="31"/>
      <c r="D90" s="31">
        <f aca="true" t="shared" si="6" ref="D90:D95">B90-K90</f>
        <v>0</v>
      </c>
      <c r="E90" s="31"/>
      <c r="F90" s="31"/>
      <c r="G90" s="31" t="s">
        <v>25</v>
      </c>
      <c r="H90" s="31">
        <f>I89-(B90*12)</f>
        <v>0</v>
      </c>
      <c r="I90" s="31">
        <f>I89-(D90*12)</f>
        <v>0</v>
      </c>
      <c r="J90" s="31"/>
      <c r="K90" s="31">
        <f aca="true" t="shared" si="7" ref="K90:K95">IF(H90=1,1,0)</f>
        <v>0</v>
      </c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2.75">
      <c r="A91" s="31" t="s">
        <v>27</v>
      </c>
      <c r="B91" s="31">
        <f>ROUNDDOWN(I90/8,0)</f>
        <v>0</v>
      </c>
      <c r="C91" s="31"/>
      <c r="D91" s="31">
        <f t="shared" si="6"/>
        <v>0</v>
      </c>
      <c r="E91" s="31"/>
      <c r="F91" s="31"/>
      <c r="G91" s="31" t="s">
        <v>25</v>
      </c>
      <c r="H91" s="31">
        <f>I90-(B91*8)</f>
        <v>0</v>
      </c>
      <c r="I91" s="31">
        <f>I90-(D91*8)</f>
        <v>0</v>
      </c>
      <c r="J91" s="31"/>
      <c r="K91" s="31">
        <f t="shared" si="7"/>
        <v>0</v>
      </c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2.75">
      <c r="A92" s="31" t="s">
        <v>28</v>
      </c>
      <c r="B92" s="31">
        <f>ROUNDDOWN(I91/5,0)</f>
        <v>0</v>
      </c>
      <c r="C92" s="31"/>
      <c r="D92" s="31">
        <f t="shared" si="6"/>
        <v>0</v>
      </c>
      <c r="E92" s="31"/>
      <c r="F92" s="31"/>
      <c r="G92" s="31" t="s">
        <v>25</v>
      </c>
      <c r="H92" s="31">
        <f>I91-(B92*5)</f>
        <v>0</v>
      </c>
      <c r="I92" s="31">
        <f>I91-(D92*5)</f>
        <v>0</v>
      </c>
      <c r="J92" s="31"/>
      <c r="K92" s="31">
        <f t="shared" si="7"/>
        <v>0</v>
      </c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2.75">
      <c r="A93" s="31" t="s">
        <v>29</v>
      </c>
      <c r="B93" s="31">
        <f>ROUNDDOWN(I92/4,0)</f>
        <v>0</v>
      </c>
      <c r="C93" s="31"/>
      <c r="D93" s="31">
        <f t="shared" si="6"/>
        <v>0</v>
      </c>
      <c r="E93" s="31"/>
      <c r="F93" s="31"/>
      <c r="G93" s="31" t="s">
        <v>25</v>
      </c>
      <c r="H93" s="31">
        <f>I92-(B93*4)</f>
        <v>0</v>
      </c>
      <c r="I93" s="31">
        <f>I92-(D93*4)</f>
        <v>0</v>
      </c>
      <c r="J93" s="31"/>
      <c r="K93" s="31">
        <f t="shared" si="7"/>
        <v>0</v>
      </c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2.75">
      <c r="A94" s="31" t="s">
        <v>30</v>
      </c>
      <c r="B94" s="31">
        <f>ROUNDDOWN(I93/3,0)</f>
        <v>0</v>
      </c>
      <c r="C94" s="31"/>
      <c r="D94" s="31">
        <f t="shared" si="6"/>
        <v>0</v>
      </c>
      <c r="E94" s="31"/>
      <c r="F94" s="31"/>
      <c r="G94" s="31" t="s">
        <v>25</v>
      </c>
      <c r="H94" s="31">
        <f>I93-(B94*3)</f>
        <v>0</v>
      </c>
      <c r="I94" s="31">
        <f>I93-(D94*3)</f>
        <v>0</v>
      </c>
      <c r="J94" s="31"/>
      <c r="K94" s="31">
        <f t="shared" si="7"/>
        <v>0</v>
      </c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2.75">
      <c r="A95" s="31" t="s">
        <v>31</v>
      </c>
      <c r="B95" s="31">
        <f>ROUNDDOWN(I94/2,0)</f>
        <v>0</v>
      </c>
      <c r="C95" s="31"/>
      <c r="D95" s="31">
        <f t="shared" si="6"/>
        <v>0</v>
      </c>
      <c r="E95" s="31"/>
      <c r="F95" s="31"/>
      <c r="G95" s="31" t="s">
        <v>25</v>
      </c>
      <c r="H95" s="31">
        <f>I94-(B95*2)</f>
        <v>0</v>
      </c>
      <c r="I95" s="31">
        <f>I94-(D95*2)</f>
        <v>0</v>
      </c>
      <c r="J95" s="31"/>
      <c r="K95" s="31">
        <f t="shared" si="7"/>
        <v>0</v>
      </c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>
        <f>IF(H26+1&gt;D97,1,0)</f>
        <v>1</v>
      </c>
      <c r="O96" s="31"/>
      <c r="P96" s="31"/>
      <c r="Q96" s="31"/>
      <c r="R96" s="31"/>
      <c r="S96" s="31"/>
      <c r="T96" s="31"/>
    </row>
    <row r="97" spans="1:20" ht="12.75">
      <c r="A97" s="31" t="s">
        <v>44</v>
      </c>
      <c r="B97" s="31"/>
      <c r="C97" s="31"/>
      <c r="D97" s="31">
        <f>SUM(D89:D95)</f>
        <v>0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2.75">
      <c r="A98" s="31"/>
      <c r="B98" s="31"/>
      <c r="C98" s="31"/>
      <c r="D98" s="33"/>
      <c r="E98" s="31"/>
      <c r="F98" s="31"/>
      <c r="G98" s="31"/>
      <c r="H98" s="31"/>
      <c r="I98" s="33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2.75">
      <c r="A99" s="31" t="s">
        <v>37</v>
      </c>
      <c r="B99" s="31"/>
      <c r="C99" s="31"/>
      <c r="D99" s="31">
        <f>D97-1+H26</f>
        <v>-1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2.75">
      <c r="A100" s="31" t="s">
        <v>38</v>
      </c>
      <c r="B100" s="31"/>
      <c r="C100" s="31"/>
      <c r="D100" s="31">
        <f>D99</f>
        <v>-1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</sheetData>
  <sheetProtection password="CBCD" sheet="1" selectLockedCells="1"/>
  <printOptions/>
  <pageMargins left="0.75" right="0.75" top="1" bottom="1" header="0.5" footer="0.5"/>
  <pageSetup fitToHeight="3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57421875" style="1" customWidth="1"/>
    <col min="2" max="6" width="9.140625" style="1" customWidth="1"/>
    <col min="7" max="7" width="36.28125" style="1" customWidth="1"/>
    <col min="8" max="16384" width="9.140625" style="1" customWidth="1"/>
  </cols>
  <sheetData>
    <row r="2" ht="15.75">
      <c r="A2" s="28" t="s">
        <v>56</v>
      </c>
    </row>
    <row r="3" ht="12.75">
      <c r="A3" s="8" t="s">
        <v>77</v>
      </c>
    </row>
    <row r="5" spans="1:7" ht="12.75">
      <c r="A5" s="2" t="s">
        <v>23</v>
      </c>
      <c r="G5" s="2" t="s">
        <v>39</v>
      </c>
    </row>
    <row r="7" spans="1:9" ht="12.75">
      <c r="A7" s="1" t="s">
        <v>46</v>
      </c>
      <c r="C7" s="1">
        <f>Sheet1!D41</f>
        <v>0</v>
      </c>
      <c r="G7" s="1" t="s">
        <v>46</v>
      </c>
      <c r="I7" s="1">
        <f>Sheet1!D57</f>
        <v>0</v>
      </c>
    </row>
    <row r="8" spans="1:9" ht="12.75">
      <c r="A8" s="1" t="s">
        <v>47</v>
      </c>
      <c r="C8" s="1">
        <f>Sheet1!D42</f>
        <v>0</v>
      </c>
      <c r="G8" s="1" t="s">
        <v>47</v>
      </c>
      <c r="I8" s="1">
        <f>Sheet1!D58</f>
        <v>0</v>
      </c>
    </row>
    <row r="9" spans="1:9" ht="12.75">
      <c r="A9" s="1" t="s">
        <v>48</v>
      </c>
      <c r="C9" s="1">
        <f>Sheet1!D43</f>
        <v>0</v>
      </c>
      <c r="G9" s="1" t="s">
        <v>48</v>
      </c>
      <c r="I9" s="1">
        <f>Sheet1!D59</f>
        <v>0</v>
      </c>
    </row>
    <row r="10" spans="1:9" ht="12.75">
      <c r="A10" s="1" t="s">
        <v>49</v>
      </c>
      <c r="C10" s="1">
        <f>Sheet1!D44</f>
        <v>0</v>
      </c>
      <c r="G10" s="1" t="s">
        <v>49</v>
      </c>
      <c r="I10" s="1">
        <f>Sheet1!D60</f>
        <v>0</v>
      </c>
    </row>
    <row r="11" spans="1:9" ht="12.75">
      <c r="A11" s="1" t="s">
        <v>50</v>
      </c>
      <c r="C11" s="1">
        <f>Sheet1!D45</f>
        <v>0</v>
      </c>
      <c r="G11" s="1" t="s">
        <v>50</v>
      </c>
      <c r="I11" s="1">
        <f>Sheet1!D61</f>
        <v>0</v>
      </c>
    </row>
    <row r="12" spans="1:9" ht="12.75">
      <c r="A12" s="1" t="s">
        <v>51</v>
      </c>
      <c r="C12" s="1">
        <f>Sheet1!D46</f>
        <v>0</v>
      </c>
      <c r="G12" s="1" t="s">
        <v>51</v>
      </c>
      <c r="I12" s="1">
        <f>Sheet1!D62</f>
        <v>0</v>
      </c>
    </row>
    <row r="13" spans="1:9" ht="12.75">
      <c r="A13" s="1" t="s">
        <v>52</v>
      </c>
      <c r="C13" s="1">
        <f>Sheet1!D47</f>
        <v>0</v>
      </c>
      <c r="G13" s="1" t="s">
        <v>52</v>
      </c>
      <c r="I13" s="1">
        <f>Sheet1!D63</f>
        <v>0</v>
      </c>
    </row>
    <row r="15" spans="1:9" ht="12.75">
      <c r="A15" s="1" t="s">
        <v>45</v>
      </c>
      <c r="C15" s="1">
        <f>Sheet1!D51</f>
        <v>-1</v>
      </c>
      <c r="G15" s="1" t="s">
        <v>45</v>
      </c>
      <c r="I15" s="1">
        <f>Sheet1!D67</f>
        <v>-1</v>
      </c>
    </row>
    <row r="16" spans="1:9" ht="12.75">
      <c r="A16" s="1" t="s">
        <v>64</v>
      </c>
      <c r="C16" s="1">
        <f>(Sheet1!D52)*(Sheet1!H10)</f>
        <v>-1</v>
      </c>
      <c r="G16" s="1" t="s">
        <v>64</v>
      </c>
      <c r="I16" s="1">
        <f>(Sheet1!D68)*(Sheet1!H10)</f>
        <v>-1</v>
      </c>
    </row>
    <row r="17" spans="1:9" ht="12.75">
      <c r="A17" s="6" t="s">
        <v>65</v>
      </c>
      <c r="C17" s="1">
        <f>(Sheet1!D53)*(Sheet1!H9)</f>
        <v>0</v>
      </c>
      <c r="G17" s="6" t="s">
        <v>65</v>
      </c>
      <c r="I17" s="1">
        <f>(Sheet1!D69)*(Sheet1!H9)</f>
        <v>0</v>
      </c>
    </row>
    <row r="19" spans="1:7" ht="12.75">
      <c r="A19" s="1" t="s">
        <v>53</v>
      </c>
      <c r="G19" s="1" t="s">
        <v>53</v>
      </c>
    </row>
    <row r="21" spans="1:9" ht="12.75">
      <c r="A21" s="1" t="s">
        <v>45</v>
      </c>
      <c r="C21" s="1">
        <f>Sheet1!H23*2</f>
        <v>0</v>
      </c>
      <c r="G21" s="1" t="s">
        <v>45</v>
      </c>
      <c r="I21" s="1">
        <f>Sheet1!H24*2</f>
        <v>0</v>
      </c>
    </row>
    <row r="22" spans="1:9" ht="12.75">
      <c r="A22" s="1" t="s">
        <v>64</v>
      </c>
      <c r="C22" s="1">
        <f>C21*(Sheet1!H10)</f>
        <v>0</v>
      </c>
      <c r="G22" s="1" t="s">
        <v>64</v>
      </c>
      <c r="I22" s="1">
        <f>I21*(Sheet1!H10)</f>
        <v>0</v>
      </c>
    </row>
    <row r="23" spans="1:9" ht="12.75">
      <c r="A23" s="1" t="s">
        <v>65</v>
      </c>
      <c r="C23" s="1">
        <f>C22*(Sheet1!H9)</f>
        <v>0</v>
      </c>
      <c r="G23" s="1" t="s">
        <v>65</v>
      </c>
      <c r="I23" s="1">
        <f>I22*(Sheet1!H9)</f>
        <v>0</v>
      </c>
    </row>
    <row r="24" spans="1:9" ht="12.75">
      <c r="A24" s="1" t="s">
        <v>46</v>
      </c>
      <c r="C24" s="1">
        <f>Sheet1!D23</f>
        <v>0</v>
      </c>
      <c r="G24" s="1" t="s">
        <v>46</v>
      </c>
      <c r="I24" s="1">
        <f>Sheet1!D24</f>
        <v>0</v>
      </c>
    </row>
    <row r="25" spans="1:9" ht="12.75">
      <c r="A25" s="1" t="s">
        <v>48</v>
      </c>
      <c r="C25" s="1">
        <f>Sheet1!C23</f>
        <v>0</v>
      </c>
      <c r="G25" s="1" t="s">
        <v>48</v>
      </c>
      <c r="I25" s="1">
        <f>Sheet1!C24</f>
        <v>0</v>
      </c>
    </row>
    <row r="26" spans="1:9" ht="12.75">
      <c r="A26" s="1" t="s">
        <v>50</v>
      </c>
      <c r="C26" s="1">
        <f>Sheet1!B23</f>
        <v>0</v>
      </c>
      <c r="G26" s="1" t="s">
        <v>50</v>
      </c>
      <c r="I26" s="1">
        <f>Sheet1!B24</f>
        <v>0</v>
      </c>
    </row>
    <row r="30" spans="1:7" ht="12.75">
      <c r="A30" s="2" t="s">
        <v>41</v>
      </c>
      <c r="G30" s="2" t="s">
        <v>43</v>
      </c>
    </row>
    <row r="32" spans="1:9" ht="12.75">
      <c r="A32" s="1" t="s">
        <v>46</v>
      </c>
      <c r="C32" s="1">
        <f>Sheet1!D73</f>
        <v>0</v>
      </c>
      <c r="G32" s="1" t="s">
        <v>46</v>
      </c>
      <c r="I32" s="1">
        <f>Sheet1!D89</f>
        <v>0</v>
      </c>
    </row>
    <row r="33" spans="1:9" ht="12.75">
      <c r="A33" s="1" t="s">
        <v>47</v>
      </c>
      <c r="C33" s="1">
        <f>Sheet1!D74</f>
        <v>0</v>
      </c>
      <c r="G33" s="1" t="s">
        <v>47</v>
      </c>
      <c r="I33" s="1">
        <f>Sheet1!D90</f>
        <v>0</v>
      </c>
    </row>
    <row r="34" spans="1:9" ht="12.75">
      <c r="A34" s="1" t="s">
        <v>48</v>
      </c>
      <c r="C34" s="1">
        <f>Sheet1!D75</f>
        <v>0</v>
      </c>
      <c r="G34" s="1" t="s">
        <v>48</v>
      </c>
      <c r="I34" s="1">
        <f>Sheet1!D91</f>
        <v>0</v>
      </c>
    </row>
    <row r="35" spans="1:9" ht="12.75">
      <c r="A35" s="1" t="s">
        <v>49</v>
      </c>
      <c r="C35" s="1">
        <f>Sheet1!D76</f>
        <v>0</v>
      </c>
      <c r="G35" s="1" t="s">
        <v>49</v>
      </c>
      <c r="I35" s="1">
        <f>Sheet1!D92</f>
        <v>0</v>
      </c>
    </row>
    <row r="36" spans="1:9" ht="12.75">
      <c r="A36" s="1" t="s">
        <v>50</v>
      </c>
      <c r="C36" s="1">
        <f>Sheet1!D77</f>
        <v>0</v>
      </c>
      <c r="G36" s="1" t="s">
        <v>50</v>
      </c>
      <c r="I36" s="1">
        <f>Sheet1!D93</f>
        <v>0</v>
      </c>
    </row>
    <row r="37" spans="1:9" ht="12.75">
      <c r="A37" s="1" t="s">
        <v>51</v>
      </c>
      <c r="C37" s="1">
        <f>Sheet1!D78</f>
        <v>0</v>
      </c>
      <c r="G37" s="1" t="s">
        <v>51</v>
      </c>
      <c r="I37" s="1">
        <f>Sheet1!D94</f>
        <v>0</v>
      </c>
    </row>
    <row r="38" spans="1:9" ht="12.75">
      <c r="A38" s="1" t="s">
        <v>52</v>
      </c>
      <c r="C38" s="1">
        <f>Sheet1!D79</f>
        <v>0</v>
      </c>
      <c r="G38" s="1" t="s">
        <v>52</v>
      </c>
      <c r="I38" s="1">
        <f>Sheet1!D95</f>
        <v>0</v>
      </c>
    </row>
    <row r="40" spans="1:9" ht="12.75">
      <c r="A40" s="1" t="s">
        <v>45</v>
      </c>
      <c r="C40" s="1">
        <f>Sheet1!D83</f>
        <v>-1</v>
      </c>
      <c r="G40" s="1" t="s">
        <v>45</v>
      </c>
      <c r="I40" s="1">
        <f>Sheet1!D99</f>
        <v>-1</v>
      </c>
    </row>
    <row r="41" spans="1:9" ht="12.75">
      <c r="A41" s="1" t="s">
        <v>64</v>
      </c>
      <c r="C41" s="1">
        <f>(Sheet1!D84)*(Sheet1!H10)</f>
        <v>-1</v>
      </c>
      <c r="G41" s="1" t="s">
        <v>64</v>
      </c>
      <c r="I41" s="1">
        <f>(Sheet1!D100)*(Sheet1!H10)</f>
        <v>-1</v>
      </c>
    </row>
    <row r="42" spans="1:9" ht="12.75">
      <c r="A42" s="6" t="s">
        <v>65</v>
      </c>
      <c r="C42" s="1">
        <f>(Sheet1!D85)*(Sheet1!H9)</f>
        <v>0</v>
      </c>
      <c r="G42" s="6" t="s">
        <v>65</v>
      </c>
      <c r="I42" s="1">
        <f>(Sheet1!D101)*(Sheet1!H9)</f>
        <v>0</v>
      </c>
    </row>
    <row r="44" spans="1:7" ht="12.75">
      <c r="A44" s="1" t="s">
        <v>53</v>
      </c>
      <c r="G44" s="1" t="s">
        <v>53</v>
      </c>
    </row>
    <row r="46" spans="1:9" ht="12.75">
      <c r="A46" s="1" t="s">
        <v>45</v>
      </c>
      <c r="C46" s="1">
        <f>Sheet1!H25*2</f>
        <v>0</v>
      </c>
      <c r="G46" s="1" t="s">
        <v>45</v>
      </c>
      <c r="I46" s="1">
        <f>Sheet1!H26*2</f>
        <v>0</v>
      </c>
    </row>
    <row r="47" spans="1:9" ht="12.75">
      <c r="A47" s="1" t="s">
        <v>64</v>
      </c>
      <c r="C47" s="1">
        <f>C46*(Sheet1!H10)</f>
        <v>0</v>
      </c>
      <c r="G47" s="1" t="s">
        <v>64</v>
      </c>
      <c r="I47" s="1">
        <f>I46*(Sheet1!H10)</f>
        <v>0</v>
      </c>
    </row>
    <row r="48" spans="1:9" ht="12.75">
      <c r="A48" s="1" t="s">
        <v>65</v>
      </c>
      <c r="C48" s="1">
        <f>C47*(Sheet1!H9)</f>
        <v>0</v>
      </c>
      <c r="G48" s="1" t="s">
        <v>65</v>
      </c>
      <c r="I48" s="1">
        <f>I47*(Sheet1!H9)</f>
        <v>0</v>
      </c>
    </row>
    <row r="49" spans="1:9" ht="12.75">
      <c r="A49" s="1" t="s">
        <v>46</v>
      </c>
      <c r="C49" s="1">
        <f>Sheet1!D25</f>
        <v>0</v>
      </c>
      <c r="G49" s="1" t="s">
        <v>46</v>
      </c>
      <c r="I49" s="1">
        <f>Sheet1!D26</f>
        <v>0</v>
      </c>
    </row>
    <row r="50" spans="1:9" ht="12.75">
      <c r="A50" s="1" t="s">
        <v>48</v>
      </c>
      <c r="C50" s="1">
        <f>Sheet1!C25</f>
        <v>0</v>
      </c>
      <c r="G50" s="1" t="s">
        <v>48</v>
      </c>
      <c r="I50" s="1">
        <f>Sheet1!C26</f>
        <v>0</v>
      </c>
    </row>
    <row r="51" spans="1:9" ht="12.75">
      <c r="A51" s="1" t="s">
        <v>50</v>
      </c>
      <c r="C51" s="1">
        <f>Sheet1!B25</f>
        <v>0</v>
      </c>
      <c r="G51" s="1" t="s">
        <v>50</v>
      </c>
      <c r="I51" s="1">
        <f>Sheet1!B26</f>
        <v>0</v>
      </c>
    </row>
    <row r="55" spans="1:3" ht="12.75">
      <c r="A55" s="1" t="s">
        <v>57</v>
      </c>
      <c r="C55" s="1">
        <v>4</v>
      </c>
    </row>
    <row r="56" spans="1:3" ht="12.75">
      <c r="A56" s="1" t="s">
        <v>64</v>
      </c>
      <c r="C56" s="1">
        <f>C55*(Sheet1!H10)</f>
        <v>4</v>
      </c>
    </row>
    <row r="57" spans="1:3" ht="12.75">
      <c r="A57" s="6" t="s">
        <v>68</v>
      </c>
      <c r="C57" s="1">
        <f>C56*(Sheet1!H9)</f>
        <v>0</v>
      </c>
    </row>
  </sheetData>
  <sheetProtection password="CBCD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7.00390625" style="1" customWidth="1"/>
    <col min="2" max="4" width="9.140625" style="1" customWidth="1"/>
    <col min="5" max="5" width="11.00390625" style="1" customWidth="1"/>
    <col min="6" max="8" width="9.140625" style="1" customWidth="1"/>
    <col min="9" max="9" width="70.28125" style="27" customWidth="1"/>
    <col min="10" max="16384" width="9.140625" style="1" customWidth="1"/>
  </cols>
  <sheetData>
    <row r="3" spans="1:9" ht="15.75">
      <c r="A3" s="28" t="s">
        <v>81</v>
      </c>
      <c r="I3" s="29" t="s">
        <v>78</v>
      </c>
    </row>
    <row r="5" spans="3:9" s="3" customFormat="1" ht="12.75">
      <c r="C5" s="3" t="s">
        <v>58</v>
      </c>
      <c r="I5" s="26" t="s">
        <v>84</v>
      </c>
    </row>
    <row r="6" ht="12.75">
      <c r="I6" s="26" t="s">
        <v>85</v>
      </c>
    </row>
    <row r="7" spans="1:9" ht="12.75">
      <c r="A7" s="1" t="s">
        <v>46</v>
      </c>
      <c r="C7" s="1">
        <f>Sheet2!C7+Sheet2!I7+Sheet2!C32+Sheet2!I32+Sheet2!C24+Sheet2!I24+Sheet2!C49+Sheet2!I49</f>
        <v>0</v>
      </c>
      <c r="I7" s="26"/>
    </row>
    <row r="8" spans="1:9" ht="12.75">
      <c r="A8" s="1" t="s">
        <v>47</v>
      </c>
      <c r="C8" s="1">
        <f>Sheet2!C8+Sheet2!I8+Sheet2!C33+Sheet2!I33</f>
        <v>0</v>
      </c>
      <c r="I8" s="26"/>
    </row>
    <row r="9" spans="1:3" ht="12.75">
      <c r="A9" s="1" t="s">
        <v>48</v>
      </c>
      <c r="C9" s="1">
        <f>Sheet2!C9+Sheet2!I9+Sheet2!C34+Sheet2!I34+Sheet2!C25+Sheet2!I25+Sheet2!C50+Sheet2!I50</f>
        <v>0</v>
      </c>
    </row>
    <row r="10" spans="1:9" ht="12.75">
      <c r="A10" s="1" t="s">
        <v>49</v>
      </c>
      <c r="C10" s="1">
        <f>Sheet2!C10+Sheet2!I10+Sheet2!C35+Sheet2!I35</f>
        <v>0</v>
      </c>
      <c r="I10" s="26"/>
    </row>
    <row r="11" spans="1:3" ht="12.75">
      <c r="A11" s="1" t="s">
        <v>50</v>
      </c>
      <c r="C11" s="1">
        <f>Sheet2!C11+Sheet2!I11+Sheet2!C36+Sheet2!I36+Sheet2!C26+Sheet2!I26+Sheet2!C51+Sheet2!I51</f>
        <v>0</v>
      </c>
    </row>
    <row r="12" spans="1:3" ht="12.75">
      <c r="A12" s="1" t="s">
        <v>51</v>
      </c>
      <c r="C12" s="1">
        <f>Sheet2!C12+Sheet2!I12+Sheet2!C37+Sheet2!I37</f>
        <v>0</v>
      </c>
    </row>
    <row r="13" spans="1:3" ht="12.75">
      <c r="A13" s="1" t="s">
        <v>52</v>
      </c>
      <c r="C13" s="1">
        <f>Sheet2!C13+Sheet2!I13+Sheet2!C38+Sheet2!I38</f>
        <v>0</v>
      </c>
    </row>
    <row r="15" spans="1:3" ht="12.75">
      <c r="A15" s="1" t="s">
        <v>45</v>
      </c>
      <c r="C15" s="1">
        <f>Sheet2!C15+Sheet2!I15+Sheet2!C21+Sheet2!I21+Sheet2!C40+Sheet2!I40+Sheet2!C46+Sheet2!I46</f>
        <v>-4</v>
      </c>
    </row>
    <row r="16" spans="1:3" ht="12.75">
      <c r="A16" s="1" t="s">
        <v>57</v>
      </c>
      <c r="C16" s="1">
        <f>Sheet2!C55</f>
        <v>4</v>
      </c>
    </row>
    <row r="17" spans="1:3" ht="12.75">
      <c r="A17" s="1" t="s">
        <v>64</v>
      </c>
      <c r="C17" s="1">
        <f>(C15+C16)*(Sheet1!H10)</f>
        <v>0</v>
      </c>
    </row>
    <row r="18" spans="1:3" ht="12.75">
      <c r="A18" s="1" t="s">
        <v>65</v>
      </c>
      <c r="C18" s="1">
        <f>(C15+C16)*(Sheet1!H9)</f>
        <v>0</v>
      </c>
    </row>
    <row r="19" ht="13.5" thickBot="1"/>
    <row r="20" spans="1:9" s="2" customFormat="1" ht="13.5" thickBot="1">
      <c r="A20" s="21"/>
      <c r="B20" s="22"/>
      <c r="C20" s="22"/>
      <c r="D20" s="22"/>
      <c r="E20" s="22"/>
      <c r="F20" s="22"/>
      <c r="G20" s="23"/>
      <c r="I20" s="25"/>
    </row>
    <row r="22" spans="1:9" s="2" customFormat="1" ht="12.75">
      <c r="A22" s="7"/>
      <c r="I22" s="25"/>
    </row>
    <row r="23" ht="12.75">
      <c r="A23" s="24"/>
    </row>
    <row r="24" s="2" customFormat="1" ht="12.75">
      <c r="I24" s="25"/>
    </row>
  </sheetData>
  <sheetProtection password="CBCD" sheet="1" selectLockedCell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Lasermet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PaulTozer</dc:creator>
  <cp:keywords/>
  <dc:description/>
  <cp:lastModifiedBy>HP Authorized Customer</cp:lastModifiedBy>
  <cp:lastPrinted>2011-07-27T17:50:25Z</cp:lastPrinted>
  <dcterms:created xsi:type="dcterms:W3CDTF">2010-12-10T17:36:43Z</dcterms:created>
  <dcterms:modified xsi:type="dcterms:W3CDTF">2012-05-03T13:31:50Z</dcterms:modified>
  <cp:category/>
  <cp:version/>
  <cp:contentType/>
  <cp:contentStatus/>
</cp:coreProperties>
</file>